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0250" windowHeight="11745" activeTab="0"/>
  </bookViews>
  <sheets>
    <sheet name="Blank" sheetId="1" r:id="rId1"/>
  </sheets>
  <externalReferences>
    <externalReference r:id="rId4"/>
  </externalReferences>
  <definedNames>
    <definedName name="ce">'[1]QuarterlyReport'!#REF!</definedName>
    <definedName name="CummulativeCollections">#REF!</definedName>
    <definedName name="CummulativeExpenditures">#REF!</definedName>
    <definedName name="ImposeAuthorization">#REF!</definedName>
    <definedName name="MY4">'Blank'!$O$12</definedName>
    <definedName name="SummaryExample">#REF!</definedName>
  </definedNames>
  <calcPr fullCalcOnLoad="1"/>
</workbook>
</file>

<file path=xl/comments1.xml><?xml version="1.0" encoding="utf-8"?>
<comments xmlns="http://schemas.openxmlformats.org/spreadsheetml/2006/main">
  <authors>
    <author>Glenn Boles</author>
    <author>ARP</author>
    <author>Lana Logon</author>
  </authors>
  <commentList>
    <comment ref="B10" authorId="0">
      <text>
        <r>
          <rPr>
            <sz val="8"/>
            <rFont val="Arial"/>
            <family val="2"/>
          </rPr>
          <t>Available entitlement is calculated based upon the carryover balance and annual NPE amount in the current legislation.</t>
        </r>
      </text>
    </comment>
    <comment ref="C10" authorId="0">
      <text>
        <r>
          <rPr>
            <sz val="8"/>
            <rFont val="Arial"/>
            <family val="2"/>
          </rPr>
          <t xml:space="preserve">Enter the local priority number assigned on the ODO Data Sheet for each Overall Development Objective (ODO) project component/phase.  A different priority number must be assigned for each ODO Data Sheet submitted.  
</t>
        </r>
      </text>
    </comment>
    <comment ref="E10" authorId="0">
      <text>
        <r>
          <rPr>
            <b/>
            <sz val="8"/>
            <rFont val="Arial"/>
            <family val="2"/>
          </rPr>
          <t xml:space="preserve">Enter the number of years of entitlement funds you wish commit in a Multi-Year (M-Y) grant (2-4).
It is anticipated that future legislation (2008) will allow Sponsors to begin a new 4-year M-Y cycle. </t>
        </r>
      </text>
    </comment>
    <comment ref="F10" authorId="1">
      <text>
        <r>
          <rPr>
            <b/>
            <sz val="8"/>
            <rFont val="Tahoma"/>
            <family val="0"/>
          </rPr>
          <t xml:space="preserve">Total Cost of Component Work Items or Phases to match Section 4a list on ODO Data Sheet </t>
        </r>
      </text>
    </comment>
    <comment ref="K10" authorId="0">
      <text>
        <r>
          <rPr>
            <b/>
            <sz val="8"/>
            <rFont val="Arial"/>
            <family val="2"/>
          </rPr>
          <t>Discuss any AIP funding requests with your FAA Program Manager.</t>
        </r>
      </text>
    </comment>
    <comment ref="I11" authorId="1">
      <text>
        <r>
          <rPr>
            <b/>
            <sz val="8"/>
            <rFont val="Tahoma"/>
            <family val="0"/>
          </rPr>
          <t xml:space="preserve">10% Grant Match.  Some State Aviation Agencies reimburse all or a portion of the Sponsor's match.
  </t>
        </r>
        <r>
          <rPr>
            <sz val="8"/>
            <rFont val="Tahoma"/>
            <family val="0"/>
          </rPr>
          <t xml:space="preserve">
</t>
        </r>
      </text>
    </comment>
    <comment ref="J11" authorId="2">
      <text>
        <r>
          <rPr>
            <b/>
            <sz val="8"/>
            <rFont val="Tahoma"/>
            <family val="0"/>
          </rPr>
          <t>Sponsor is encouraged to secure funding from sources other than the FAA.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<sst xmlns="http://schemas.openxmlformats.org/spreadsheetml/2006/main" count="32" uniqueCount="30">
  <si>
    <t>CAPITAL IMPROVEMENT PLAN (CIP)</t>
  </si>
  <si>
    <t>Entitlement Balance Calculations</t>
  </si>
  <si>
    <t>Entitlement Available</t>
  </si>
  <si>
    <t>ODO Priority</t>
  </si>
  <si>
    <t>Est. Total Project Cost</t>
  </si>
  <si>
    <t>Funding Source</t>
  </si>
  <si>
    <t>AIP Funding Request</t>
  </si>
  <si>
    <t>Available Balance</t>
  </si>
  <si>
    <t>Total Multi-Year Funds Available</t>
  </si>
  <si>
    <t>Entitlement</t>
  </si>
  <si>
    <t>Other AIP</t>
  </si>
  <si>
    <t>if MY=4</t>
  </si>
  <si>
    <t>if MY=3</t>
  </si>
  <si>
    <t>if MY=2</t>
  </si>
  <si>
    <t>5 Year CIP Totals:</t>
  </si>
  <si>
    <t>Color Code Key &amp; Notes</t>
  </si>
  <si>
    <t>Other**</t>
  </si>
  <si>
    <t>* Sponsor 5% Match</t>
  </si>
  <si>
    <t>Match*</t>
  </si>
  <si>
    <t>Estimated Carryover Balance</t>
  </si>
  <si>
    <t>Estimated Annual NPE Amount</t>
  </si>
  <si>
    <t>Multi-Year</t>
  </si>
  <si>
    <t>Fed FY</t>
  </si>
  <si>
    <t>CIP START YEAR:</t>
  </si>
  <si>
    <t>DATE CIP PREPARED:</t>
  </si>
  <si>
    <t>** State Grant, Economic Development Grant, Bond Financing, Private:</t>
  </si>
  <si>
    <t>Match Amount for "AIP Funding Request" NOT Included when green:</t>
  </si>
  <si>
    <t>Multi-Year NPE Fronted Amount NOT Included when red:</t>
  </si>
  <si>
    <t>Airport Name (Identifier), City, ST</t>
  </si>
  <si>
    <t>Project Description/Justification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</si>
</sst>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0000"/>
    <numFmt numFmtId="167" formatCode="mm/yy"/>
    <numFmt numFmtId="168" formatCode="mmmm\-yy"/>
    <numFmt numFmtId="169" formatCode="m/d/yy"/>
    <numFmt numFmtId="170" formatCode="mmm\ dd\,\ yyyy"/>
    <numFmt numFmtId="171" formatCode="mmm\ dd\,\ yy"/>
    <numFmt numFmtId="172" formatCode="&quot;$&quot;*#\,##0_);[Red]\(&quot;$&quot;*#\,##0\)"/>
    <numFmt numFmtId="173" formatCode="_(&quot;$&quot;*#\,##0_);[Red]_(&quot;$&quot;*#\,##0\)"/>
    <numFmt numFmtId="174" formatCode="mmmm\,\ yyyy"/>
    <numFmt numFmtId="175" formatCode="_(* #,##0.0_);_(* \(#,##0.0\);_(* &quot;-&quot;?_);_(@_)"/>
    <numFmt numFmtId="176" formatCode="[Red]_(&quot;$&quot;* #,##0_);_(&quot;$&quot;* \(#,##0\);_(&quot;$&quot;* &quot;-&quot;??_);_(@_)"/>
    <numFmt numFmtId="177" formatCode="[Red]_(&quot;$&quot;* #,##0_);[Red]_(&quot;$&quot;* \(#,##0\);[Red]_(&quot;$&quot;* &quot;-&quot;??_);_(@_)"/>
    <numFmt numFmtId="178" formatCode="_$* #,##0_);[Red]_(&quot;$&quot;* \(#,##0\);[Red]_(&quot;$&quot;* &quot;-&quot;??_);_(@_)"/>
    <numFmt numFmtId="179" formatCode="&quot;$&quot;_*\ #,##0_);[Red]_(&quot;$&quot;* \(#,##0\);[Red]_(&quot;$&quot;* &quot;-&quot;??_);_(@_)"/>
    <numFmt numFmtId="180" formatCode="&quot;$&quot;* #,##0_);[Red]_(&quot;$&quot;* \(#,##0\);[Red]_(&quot;$&quot;* &quot;-&quot;??_);_(@_)"/>
    <numFmt numFmtId="181" formatCode="&quot;$&quot;* #,##0_);[Red]\(&quot;$&quot;* \(#,##0\);[Red]_(&quot;$&quot;* &quot;-&quot;??_);_(@_)"/>
    <numFmt numFmtId="182" formatCode="&quot;$&quot;* #,##0_);[Red]*(&quot;$&quot;* \(#,##0\);[Red]*(&quot;$&quot;* &quot;-&quot;??_);_(@_)"/>
    <numFmt numFmtId="183" formatCode="mmm\ \ yyyy"/>
    <numFmt numFmtId="184" formatCode="mmmm\ \ yyyy"/>
    <numFmt numFmtId="185" formatCode="_(* #,##0.000_);_(* \(#,##0.000\);_(* &quot;-&quot;???_);_(@_)"/>
    <numFmt numFmtId="186" formatCode="&quot;$&quot;* #,##0_);[Red]*(&quot;$&quot;* \(#,##0\);[Red]*(&quot;$&quot;* &quot;n/a&quot;??_);_(@_)"/>
    <numFmt numFmtId="187" formatCode="&quot;$&quot;* #,##0_);[Red]*(&quot;$&quot;* \(#,##0\);*(&quot;$&quot;* &quot;n/a&quot;??_);_(@_)"/>
    <numFmt numFmtId="188" formatCode="&quot;$&quot;* #,##0_);[Red]*(&quot;$&quot;* \(#,##0\)"/>
    <numFmt numFmtId="189" formatCode="&quot;$&quot;* #,##0_);[Red]*(&quot;$&quot;* \(#,##0\);*$\ &quot;Zero&quot;"/>
    <numFmt numFmtId="190" formatCode="&quot;$&quot;* #,##0_);[Red]*(&quot;$&quot;* \(#,##0\);&quot;Zero&quot;"/>
    <numFmt numFmtId="191" formatCode="&quot;Funding Plan Dated:&quot;\ mmmm\ \ yyyy"/>
    <numFmt numFmtId="192" formatCode="mmmm\ d\,\ yyyy"/>
    <numFmt numFmtId="193" formatCode="00"/>
    <numFmt numFmtId="194" formatCode="&quot;$&quot;#,##0"/>
    <numFmt numFmtId="195" formatCode=";;;@"/>
    <numFmt numFmtId="196" formatCode="yy"/>
    <numFmt numFmtId="197" formatCode="yyyy"/>
    <numFmt numFmtId="198" formatCode="mmm\ yy"/>
    <numFmt numFmtId="199" formatCode="m/yy"/>
  </numFmts>
  <fonts count="5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sz val="8"/>
      <name val="Arial"/>
      <family val="2"/>
    </font>
    <font>
      <b/>
      <u val="single"/>
      <sz val="14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  <font>
      <b/>
      <sz val="10"/>
      <color indexed="12"/>
      <name val="Arial"/>
      <family val="2"/>
    </font>
    <font>
      <sz val="10"/>
      <color indexed="58"/>
      <name val="Arial"/>
      <family val="2"/>
    </font>
    <font>
      <b/>
      <sz val="10"/>
      <color indexed="57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0"/>
      <color indexed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mediumGray">
        <fgColor indexed="47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mediumGray">
        <fgColor indexed="47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  <bgColor indexed="9"/>
      </patternFill>
    </fill>
    <fill>
      <patternFill patternType="mediumGray">
        <fgColor indexed="22"/>
        <bgColor indexed="26"/>
      </patternFill>
    </fill>
    <fill>
      <patternFill patternType="mediumGray">
        <fgColor indexed="44"/>
        <bgColor indexed="9"/>
      </patternFill>
    </fill>
    <fill>
      <patternFill patternType="lightGray">
        <fgColor indexed="42"/>
      </patternFill>
    </fill>
    <fill>
      <patternFill patternType="lightGray">
        <fgColor indexed="42"/>
        <bgColor indexed="9"/>
      </patternFill>
    </fill>
    <fill>
      <patternFill patternType="lightGray">
        <fgColor indexed="22"/>
        <bgColor indexed="9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double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medium"/>
    </border>
    <border>
      <left style="thin">
        <color indexed="57"/>
      </left>
      <right style="thin">
        <color indexed="57"/>
      </right>
      <top style="thin">
        <color indexed="57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 horizontal="center"/>
      <protection locked="0"/>
    </xf>
    <xf numFmtId="182" fontId="6" fillId="0" borderId="0" xfId="0" applyNumberFormat="1" applyFont="1" applyFill="1" applyAlignment="1" applyProtection="1">
      <alignment horizontal="center"/>
      <protection locked="0"/>
    </xf>
    <xf numFmtId="182" fontId="6" fillId="0" borderId="0" xfId="0" applyNumberFormat="1" applyFont="1" applyAlignment="1" applyProtection="1">
      <alignment horizontal="center"/>
      <protection locked="0"/>
    </xf>
    <xf numFmtId="182" fontId="7" fillId="0" borderId="0" xfId="0" applyNumberFormat="1" applyFont="1" applyAlignment="1" applyProtection="1">
      <alignment horizontal="center" vertical="center"/>
      <protection locked="0"/>
    </xf>
    <xf numFmtId="0" fontId="9" fillId="0" borderId="0" xfId="0" applyFont="1" applyFill="1" applyAlignment="1">
      <alignment/>
    </xf>
    <xf numFmtId="0" fontId="9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9" fillId="33" borderId="11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88" fontId="0" fillId="34" borderId="13" xfId="0" applyNumberFormat="1" applyFill="1" applyBorder="1" applyAlignment="1">
      <alignment vertical="center"/>
    </xf>
    <xf numFmtId="188" fontId="0" fillId="0" borderId="14" xfId="0" applyNumberFormat="1" applyBorder="1" applyAlignment="1">
      <alignment vertical="center"/>
    </xf>
    <xf numFmtId="188" fontId="0" fillId="34" borderId="0" xfId="0" applyNumberFormat="1" applyFill="1" applyBorder="1" applyAlignment="1">
      <alignment vertical="center"/>
    </xf>
    <xf numFmtId="188" fontId="0" fillId="0" borderId="0" xfId="0" applyNumberFormat="1" applyFill="1" applyBorder="1" applyAlignment="1">
      <alignment vertical="center"/>
    </xf>
    <xf numFmtId="182" fontId="0" fillId="34" borderId="0" xfId="0" applyNumberFormat="1" applyFill="1" applyAlignment="1">
      <alignment/>
    </xf>
    <xf numFmtId="188" fontId="0" fillId="34" borderId="15" xfId="0" applyNumberFormat="1" applyFill="1" applyBorder="1" applyAlignment="1">
      <alignment vertical="center"/>
    </xf>
    <xf numFmtId="188" fontId="0" fillId="34" borderId="0" xfId="0" applyNumberFormat="1" applyFill="1" applyAlignment="1">
      <alignment/>
    </xf>
    <xf numFmtId="0" fontId="0" fillId="0" borderId="0" xfId="0" applyFill="1" applyAlignment="1">
      <alignment/>
    </xf>
    <xf numFmtId="188" fontId="0" fillId="34" borderId="16" xfId="0" applyNumberFormat="1" applyFill="1" applyBorder="1" applyAlignment="1">
      <alignment vertical="center"/>
    </xf>
    <xf numFmtId="0" fontId="4" fillId="35" borderId="17" xfId="0" applyFont="1" applyFill="1" applyBorder="1" applyAlignment="1">
      <alignment horizontal="right" vertical="center"/>
    </xf>
    <xf numFmtId="0" fontId="4" fillId="35" borderId="10" xfId="0" applyFont="1" applyFill="1" applyBorder="1" applyAlignment="1">
      <alignment horizontal="right" vertical="center"/>
    </xf>
    <xf numFmtId="0" fontId="4" fillId="35" borderId="17" xfId="0" applyFont="1" applyFill="1" applyBorder="1" applyAlignment="1" applyProtection="1">
      <alignment horizontal="right" vertical="center"/>
      <protection locked="0"/>
    </xf>
    <xf numFmtId="1" fontId="4" fillId="35" borderId="17" xfId="0" applyNumberFormat="1" applyFont="1" applyFill="1" applyBorder="1" applyAlignment="1" applyProtection="1">
      <alignment horizontal="right" vertical="center"/>
      <protection locked="0"/>
    </xf>
    <xf numFmtId="188" fontId="4" fillId="35" borderId="17" xfId="44" applyNumberFormat="1" applyFont="1" applyFill="1" applyBorder="1" applyAlignment="1" applyProtection="1">
      <alignment vertical="center"/>
      <protection locked="0"/>
    </xf>
    <xf numFmtId="188" fontId="4" fillId="35" borderId="10" xfId="44" applyNumberFormat="1" applyFont="1" applyFill="1" applyBorder="1" applyAlignment="1">
      <alignment vertical="center"/>
    </xf>
    <xf numFmtId="188" fontId="4" fillId="35" borderId="17" xfId="44" applyNumberFormat="1" applyFont="1" applyFill="1" applyBorder="1" applyAlignment="1">
      <alignment vertical="center"/>
    </xf>
    <xf numFmtId="190" fontId="4" fillId="35" borderId="17" xfId="44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/>
    </xf>
    <xf numFmtId="182" fontId="0" fillId="0" borderId="0" xfId="0" applyNumberFormat="1" applyAlignment="1">
      <alignment vertical="center"/>
    </xf>
    <xf numFmtId="188" fontId="0" fillId="0" borderId="0" xfId="0" applyNumberFormat="1" applyAlignment="1">
      <alignment vertical="center"/>
    </xf>
    <xf numFmtId="188" fontId="4" fillId="36" borderId="17" xfId="0" applyNumberFormat="1" applyFont="1" applyFill="1" applyBorder="1" applyAlignment="1">
      <alignment vertical="center"/>
    </xf>
    <xf numFmtId="188" fontId="4" fillId="36" borderId="18" xfId="0" applyNumberFormat="1" applyFont="1" applyFill="1" applyBorder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182" fontId="0" fillId="0" borderId="0" xfId="0" applyNumberForma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192" fontId="4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center"/>
    </xf>
    <xf numFmtId="182" fontId="4" fillId="0" borderId="0" xfId="0" applyNumberFormat="1" applyFont="1" applyAlignment="1">
      <alignment horizontal="right"/>
    </xf>
    <xf numFmtId="182" fontId="14" fillId="0" borderId="0" xfId="0" applyNumberFormat="1" applyFont="1" applyAlignment="1">
      <alignment horizontal="right"/>
    </xf>
    <xf numFmtId="182" fontId="0" fillId="0" borderId="0" xfId="0" applyNumberFormat="1" applyBorder="1" applyAlignment="1">
      <alignment/>
    </xf>
    <xf numFmtId="182" fontId="17" fillId="33" borderId="19" xfId="0" applyNumberFormat="1" applyFont="1" applyFill="1" applyBorder="1" applyAlignment="1">
      <alignment horizontal="center" vertical="center"/>
    </xf>
    <xf numFmtId="182" fontId="4" fillId="33" borderId="19" xfId="0" applyNumberFormat="1" applyFont="1" applyFill="1" applyBorder="1" applyAlignment="1">
      <alignment horizontal="center" vertical="center"/>
    </xf>
    <xf numFmtId="182" fontId="4" fillId="37" borderId="0" xfId="44" applyNumberFormat="1" applyFont="1" applyFill="1" applyAlignment="1">
      <alignment vertical="center"/>
    </xf>
    <xf numFmtId="182" fontId="4" fillId="38" borderId="0" xfId="0" applyNumberFormat="1" applyFont="1" applyFill="1" applyAlignment="1">
      <alignment vertical="center"/>
    </xf>
    <xf numFmtId="0" fontId="0" fillId="38" borderId="0" xfId="0" applyFill="1" applyAlignment="1">
      <alignment/>
    </xf>
    <xf numFmtId="0" fontId="4" fillId="38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 applyProtection="1">
      <alignment horizontal="left"/>
      <protection locked="0"/>
    </xf>
    <xf numFmtId="191" fontId="14" fillId="0" borderId="11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22" fillId="0" borderId="20" xfId="0" applyFont="1" applyBorder="1" applyAlignment="1" applyProtection="1">
      <alignment horizontal="center" vertical="center"/>
      <protection locked="0"/>
    </xf>
    <xf numFmtId="0" fontId="22" fillId="0" borderId="14" xfId="0" applyFont="1" applyBorder="1" applyAlignment="1">
      <alignment horizontal="left" vertical="center" wrapText="1"/>
    </xf>
    <xf numFmtId="0" fontId="22" fillId="0" borderId="20" xfId="0" applyFont="1" applyBorder="1" applyAlignment="1" applyProtection="1">
      <alignment horizontal="center" vertical="center" wrapText="1"/>
      <protection locked="0"/>
    </xf>
    <xf numFmtId="188" fontId="22" fillId="0" borderId="15" xfId="44" applyNumberFormat="1" applyFont="1" applyBorder="1" applyAlignment="1" applyProtection="1">
      <alignment vertical="center"/>
      <protection locked="0"/>
    </xf>
    <xf numFmtId="0" fontId="22" fillId="0" borderId="21" xfId="0" applyFont="1" applyBorder="1" applyAlignment="1" applyProtection="1">
      <alignment horizontal="center" vertical="center"/>
      <protection locked="0"/>
    </xf>
    <xf numFmtId="0" fontId="22" fillId="0" borderId="14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188" fontId="22" fillId="0" borderId="14" xfId="44" applyNumberFormat="1" applyFont="1" applyBorder="1" applyAlignment="1" applyProtection="1">
      <alignment vertical="center"/>
      <protection locked="0"/>
    </xf>
    <xf numFmtId="0" fontId="22" fillId="0" borderId="23" xfId="0" applyFont="1" applyBorder="1" applyAlignment="1" applyProtection="1">
      <alignment horizontal="center" vertical="center"/>
      <protection locked="0"/>
    </xf>
    <xf numFmtId="0" fontId="22" fillId="0" borderId="24" xfId="0" applyFont="1" applyBorder="1" applyAlignment="1" applyProtection="1">
      <alignment horizontal="center" vertical="center" wrapText="1"/>
      <protection locked="0"/>
    </xf>
    <xf numFmtId="188" fontId="22" fillId="0" borderId="14" xfId="0" applyNumberFormat="1" applyFont="1" applyBorder="1" applyAlignment="1" applyProtection="1">
      <alignment vertical="center"/>
      <protection locked="0"/>
    </xf>
    <xf numFmtId="188" fontId="22" fillId="39" borderId="14" xfId="44" applyNumberFormat="1" applyFont="1" applyFill="1" applyBorder="1" applyAlignment="1">
      <alignment vertical="center"/>
    </xf>
    <xf numFmtId="188" fontId="0" fillId="40" borderId="14" xfId="44" applyNumberFormat="1" applyFill="1" applyBorder="1" applyAlignment="1" applyProtection="1">
      <alignment vertical="center"/>
      <protection locked="0"/>
    </xf>
    <xf numFmtId="188" fontId="0" fillId="40" borderId="14" xfId="0" applyNumberFormat="1" applyFill="1" applyBorder="1" applyAlignment="1" applyProtection="1">
      <alignment vertical="center"/>
      <protection locked="0"/>
    </xf>
    <xf numFmtId="188" fontId="0" fillId="40" borderId="15" xfId="44" applyNumberFormat="1" applyFill="1" applyBorder="1" applyAlignment="1" applyProtection="1">
      <alignment vertical="center"/>
      <protection locked="0"/>
    </xf>
    <xf numFmtId="188" fontId="0" fillId="40" borderId="14" xfId="44" applyNumberFormat="1" applyFill="1" applyBorder="1" applyAlignment="1">
      <alignment vertical="center"/>
    </xf>
    <xf numFmtId="190" fontId="4" fillId="41" borderId="17" xfId="44" applyNumberFormat="1" applyFont="1" applyFill="1" applyBorder="1" applyAlignment="1">
      <alignment vertical="center"/>
    </xf>
    <xf numFmtId="188" fontId="0" fillId="42" borderId="14" xfId="44" applyNumberFormat="1" applyFont="1" applyFill="1" applyBorder="1" applyAlignment="1">
      <alignment vertical="center"/>
    </xf>
    <xf numFmtId="188" fontId="19" fillId="42" borderId="25" xfId="44" applyNumberFormat="1" applyFont="1" applyFill="1" applyBorder="1" applyAlignment="1">
      <alignment vertical="center"/>
    </xf>
    <xf numFmtId="188" fontId="10" fillId="42" borderId="26" xfId="44" applyNumberFormat="1" applyFont="1" applyFill="1" applyBorder="1" applyAlignment="1">
      <alignment vertical="center"/>
    </xf>
    <xf numFmtId="0" fontId="0" fillId="43" borderId="27" xfId="0" applyFill="1" applyBorder="1" applyAlignment="1">
      <alignment/>
    </xf>
    <xf numFmtId="182" fontId="0" fillId="43" borderId="0" xfId="0" applyNumberFormat="1" applyFill="1" applyBorder="1" applyAlignment="1">
      <alignment/>
    </xf>
    <xf numFmtId="182" fontId="0" fillId="43" borderId="0" xfId="0" applyNumberFormat="1" applyFill="1" applyBorder="1" applyAlignment="1">
      <alignment horizontal="right"/>
    </xf>
    <xf numFmtId="182" fontId="0" fillId="43" borderId="0" xfId="0" applyNumberFormat="1" applyFill="1" applyAlignment="1">
      <alignment/>
    </xf>
    <xf numFmtId="0" fontId="0" fillId="43" borderId="0" xfId="0" applyFont="1" applyFill="1" applyBorder="1" applyAlignment="1">
      <alignment horizontal="right"/>
    </xf>
    <xf numFmtId="0" fontId="18" fillId="43" borderId="27" xfId="0" applyFont="1" applyFill="1" applyBorder="1" applyAlignment="1">
      <alignment horizontal="right"/>
    </xf>
    <xf numFmtId="0" fontId="4" fillId="43" borderId="0" xfId="0" applyFont="1" applyFill="1" applyBorder="1" applyAlignment="1">
      <alignment/>
    </xf>
    <xf numFmtId="0" fontId="18" fillId="43" borderId="0" xfId="0" applyFont="1" applyFill="1" applyBorder="1" applyAlignment="1">
      <alignment horizontal="right"/>
    </xf>
    <xf numFmtId="0" fontId="4" fillId="43" borderId="28" xfId="0" applyFont="1" applyFill="1" applyBorder="1" applyAlignment="1">
      <alignment horizontal="right" vertical="center"/>
    </xf>
    <xf numFmtId="182" fontId="4" fillId="43" borderId="29" xfId="0" applyNumberFormat="1" applyFont="1" applyFill="1" applyBorder="1" applyAlignment="1">
      <alignment horizontal="right" vertical="center"/>
    </xf>
    <xf numFmtId="182" fontId="0" fillId="43" borderId="29" xfId="0" applyNumberFormat="1" applyFill="1" applyBorder="1" applyAlignment="1">
      <alignment/>
    </xf>
    <xf numFmtId="0" fontId="0" fillId="43" borderId="29" xfId="0" applyFont="1" applyFill="1" applyBorder="1" applyAlignment="1">
      <alignment horizontal="right"/>
    </xf>
    <xf numFmtId="0" fontId="4" fillId="0" borderId="10" xfId="0" applyNumberFormat="1" applyFont="1" applyBorder="1" applyAlignment="1">
      <alignment horizontal="center"/>
    </xf>
    <xf numFmtId="182" fontId="17" fillId="33" borderId="3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182" fontId="4" fillId="33" borderId="31" xfId="0" applyNumberFormat="1" applyFont="1" applyFill="1" applyBorder="1" applyAlignment="1">
      <alignment horizontal="center" vertical="center" wrapText="1"/>
    </xf>
    <xf numFmtId="182" fontId="4" fillId="33" borderId="32" xfId="0" applyNumberFormat="1" applyFont="1" applyFill="1" applyBorder="1" applyAlignment="1">
      <alignment horizontal="center" vertical="center" wrapText="1"/>
    </xf>
    <xf numFmtId="182" fontId="4" fillId="33" borderId="33" xfId="0" applyNumberFormat="1" applyFont="1" applyFill="1" applyBorder="1" applyAlignment="1">
      <alignment horizontal="center" vertical="center"/>
    </xf>
    <xf numFmtId="182" fontId="4" fillId="33" borderId="10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7" fillId="33" borderId="35" xfId="0" applyFont="1" applyFill="1" applyBorder="1" applyAlignment="1">
      <alignment horizontal="center" vertical="center" wrapText="1"/>
    </xf>
    <xf numFmtId="0" fontId="17" fillId="33" borderId="30" xfId="0" applyFont="1" applyFill="1" applyBorder="1" applyAlignment="1">
      <alignment horizontal="center" vertical="center" wrapText="1"/>
    </xf>
    <xf numFmtId="182" fontId="17" fillId="33" borderId="35" xfId="0" applyNumberFormat="1" applyFont="1" applyFill="1" applyBorder="1" applyAlignment="1">
      <alignment horizontal="center" vertical="center" wrapText="1"/>
    </xf>
    <xf numFmtId="182" fontId="17" fillId="33" borderId="30" xfId="0" applyNumberFormat="1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16" fillId="44" borderId="38" xfId="0" applyFont="1" applyFill="1" applyBorder="1" applyAlignment="1">
      <alignment horizontal="center"/>
    </xf>
    <xf numFmtId="0" fontId="16" fillId="44" borderId="39" xfId="0" applyFont="1" applyFill="1" applyBorder="1" applyAlignment="1">
      <alignment horizontal="center"/>
    </xf>
    <xf numFmtId="0" fontId="16" fillId="44" borderId="40" xfId="0" applyFont="1" applyFill="1" applyBorder="1" applyAlignment="1">
      <alignment horizontal="center"/>
    </xf>
    <xf numFmtId="193" fontId="4" fillId="34" borderId="34" xfId="0" applyNumberFormat="1" applyFont="1" applyFill="1" applyBorder="1" applyAlignment="1">
      <alignment horizontal="center" vertical="center"/>
    </xf>
    <xf numFmtId="193" fontId="4" fillId="34" borderId="41" xfId="0" applyNumberFormat="1" applyFont="1" applyFill="1" applyBorder="1" applyAlignment="1">
      <alignment horizontal="center" vertical="center"/>
    </xf>
    <xf numFmtId="193" fontId="4" fillId="34" borderId="42" xfId="0" applyNumberFormat="1" applyFont="1" applyFill="1" applyBorder="1" applyAlignment="1">
      <alignment horizontal="center" vertical="center"/>
    </xf>
    <xf numFmtId="182" fontId="8" fillId="33" borderId="43" xfId="0" applyNumberFormat="1" applyFont="1" applyFill="1" applyBorder="1" applyAlignment="1">
      <alignment horizontal="center" vertical="center" wrapText="1"/>
    </xf>
    <xf numFmtId="182" fontId="8" fillId="33" borderId="44" xfId="0" applyNumberFormat="1" applyFont="1" applyFill="1" applyBorder="1" applyAlignment="1">
      <alignment horizontal="center" vertical="center" wrapText="1"/>
    </xf>
    <xf numFmtId="182" fontId="4" fillId="34" borderId="10" xfId="0" applyNumberFormat="1" applyFont="1" applyFill="1" applyBorder="1" applyAlignment="1">
      <alignment horizontal="center" vertical="center"/>
    </xf>
    <xf numFmtId="182" fontId="4" fillId="34" borderId="0" xfId="0" applyNumberFormat="1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182" fontId="4" fillId="34" borderId="45" xfId="0" applyNumberFormat="1" applyFont="1" applyFill="1" applyBorder="1" applyAlignment="1">
      <alignment horizontal="center" vertical="center"/>
    </xf>
    <xf numFmtId="182" fontId="4" fillId="34" borderId="46" xfId="0" applyNumberFormat="1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0" fontId="17" fillId="33" borderId="47" xfId="0" applyFont="1" applyFill="1" applyBorder="1" applyAlignment="1">
      <alignment horizontal="center" vertical="center" wrapText="1"/>
    </xf>
    <xf numFmtId="0" fontId="17" fillId="33" borderId="19" xfId="0" applyFont="1" applyFill="1" applyBorder="1" applyAlignment="1">
      <alignment horizontal="center" vertical="center" wrapText="1"/>
    </xf>
    <xf numFmtId="0" fontId="17" fillId="38" borderId="48" xfId="0" applyFont="1" applyFill="1" applyBorder="1" applyAlignment="1">
      <alignment horizontal="center" vertical="center" wrapText="1"/>
    </xf>
    <xf numFmtId="0" fontId="17" fillId="38" borderId="49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0" fontId="4" fillId="33" borderId="50" xfId="0" applyFont="1" applyFill="1" applyBorder="1" applyAlignment="1">
      <alignment horizontal="center"/>
    </xf>
    <xf numFmtId="182" fontId="4" fillId="45" borderId="43" xfId="0" applyNumberFormat="1" applyFont="1" applyFill="1" applyBorder="1" applyAlignment="1" applyProtection="1">
      <alignment horizontal="center" vertical="center" wrapText="1"/>
      <protection locked="0"/>
    </xf>
    <xf numFmtId="182" fontId="4" fillId="45" borderId="10" xfId="0" applyNumberFormat="1" applyFont="1" applyFill="1" applyBorder="1" applyAlignment="1" applyProtection="1">
      <alignment horizontal="center" vertical="center" wrapText="1"/>
      <protection locked="0"/>
    </xf>
    <xf numFmtId="182" fontId="4" fillId="45" borderId="50" xfId="0" applyNumberFormat="1" applyFont="1" applyFill="1" applyBorder="1" applyAlignment="1" applyProtection="1">
      <alignment horizontal="center" vertical="center" wrapText="1"/>
      <protection locked="0"/>
    </xf>
    <xf numFmtId="182" fontId="4" fillId="45" borderId="51" xfId="0" applyNumberFormat="1" applyFont="1" applyFill="1" applyBorder="1" applyAlignment="1" applyProtection="1">
      <alignment horizontal="center" vertical="center" wrapText="1"/>
      <protection locked="0"/>
    </xf>
    <xf numFmtId="182" fontId="4" fillId="45" borderId="0" xfId="0" applyNumberFormat="1" applyFont="1" applyFill="1" applyBorder="1" applyAlignment="1" applyProtection="1">
      <alignment horizontal="center" vertical="center" wrapText="1"/>
      <protection locked="0"/>
    </xf>
    <xf numFmtId="182" fontId="4" fillId="45" borderId="52" xfId="0" applyNumberFormat="1" applyFont="1" applyFill="1" applyBorder="1" applyAlignment="1" applyProtection="1">
      <alignment horizontal="center" vertical="center" wrapText="1"/>
      <protection locked="0"/>
    </xf>
    <xf numFmtId="182" fontId="4" fillId="45" borderId="44" xfId="0" applyNumberFormat="1" applyFont="1" applyFill="1" applyBorder="1" applyAlignment="1" applyProtection="1">
      <alignment horizontal="center" vertical="center" wrapText="1"/>
      <protection locked="0"/>
    </xf>
    <xf numFmtId="182" fontId="4" fillId="45" borderId="11" xfId="0" applyNumberFormat="1" applyFont="1" applyFill="1" applyBorder="1" applyAlignment="1" applyProtection="1">
      <alignment horizontal="center" vertical="center" wrapText="1"/>
      <protection locked="0"/>
    </xf>
    <xf numFmtId="182" fontId="4" fillId="45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36" borderId="17" xfId="0" applyFont="1" applyFill="1" applyBorder="1" applyAlignment="1">
      <alignment horizontal="right" vertical="center"/>
    </xf>
    <xf numFmtId="0" fontId="0" fillId="0" borderId="17" xfId="0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2">
    <dxf>
      <font>
        <b/>
        <i val="0"/>
        <color indexed="57"/>
      </font>
      <fill>
        <patternFill patternType="mediumGray">
          <fgColor indexed="44"/>
        </patternFill>
      </fill>
      <border>
        <left style="thin">
          <color indexed="57"/>
        </left>
        <right style="thin">
          <color indexed="57"/>
        </right>
        <top style="thin">
          <color indexed="57"/>
        </top>
        <bottom style="thin">
          <color indexed="57"/>
        </bottom>
      </border>
    </dxf>
    <dxf>
      <font>
        <b/>
        <i val="0"/>
        <color indexed="10"/>
      </font>
      <fill>
        <patternFill patternType="mediumGray">
          <fgColor indexed="44"/>
          <bgColor indexed="9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lor indexed="57"/>
      </font>
      <fill>
        <patternFill patternType="mediumGray">
          <fgColor indexed="44"/>
          <bgColor indexed="9"/>
        </patternFill>
      </fill>
      <border>
        <left style="thin">
          <color indexed="57"/>
        </left>
        <right style="thin">
          <color indexed="57"/>
        </right>
        <top style="thin">
          <color indexed="57"/>
        </top>
        <bottom style="thin">
          <color indexed="57"/>
        </bottom>
      </border>
    </dxf>
    <dxf>
      <font>
        <b/>
        <i val="0"/>
        <color indexed="10"/>
      </font>
      <fill>
        <patternFill patternType="mediumGray">
          <fgColor indexed="44"/>
          <bgColor indexed="9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lor indexed="57"/>
      </font>
      <fill>
        <patternFill patternType="mediumGray">
          <fgColor indexed="44"/>
          <bgColor indexed="9"/>
        </patternFill>
      </fill>
      <border>
        <left style="thin">
          <color indexed="57"/>
        </left>
        <right style="thin">
          <color indexed="57"/>
        </right>
        <top style="thin">
          <color indexed="57"/>
        </top>
        <bottom style="thin">
          <color indexed="57"/>
        </bottom>
      </border>
    </dxf>
    <dxf>
      <font>
        <b/>
        <i val="0"/>
        <color indexed="10"/>
      </font>
      <fill>
        <patternFill patternType="mediumGray">
          <fgColor indexed="44"/>
          <bgColor indexed="65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lor indexed="57"/>
      </font>
      <fill>
        <patternFill patternType="mediumGray">
          <fgColor indexed="44"/>
        </patternFill>
      </fill>
      <border>
        <left style="thin">
          <color indexed="57"/>
        </left>
        <right style="thin">
          <color indexed="57"/>
        </right>
        <top style="thin">
          <color indexed="57"/>
        </top>
        <bottom style="thin">
          <color indexed="57"/>
        </bottom>
      </border>
    </dxf>
    <dxf>
      <font>
        <b/>
        <i val="0"/>
        <color indexed="10"/>
      </font>
      <fill>
        <patternFill patternType="mediumGray">
          <fgColor indexed="44"/>
          <bgColor indexed="65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lor rgb="FFFF0000"/>
      </font>
      <fill>
        <patternFill patternType="mediumGray">
          <fgColor rgb="FF99CCFF"/>
          <bgColor indexed="65"/>
        </patternFill>
      </fill>
      <border>
        <left style="thin">
          <color rgb="FFFF0000"/>
        </left>
        <right style="thin">
          <color rgb="FFFF0000"/>
        </right>
        <top style="thin"/>
        <bottom style="thin">
          <color rgb="FFFF0000"/>
        </bottom>
      </border>
    </dxf>
    <dxf>
      <font>
        <b/>
        <i val="0"/>
        <color rgb="FF339966"/>
      </font>
      <fill>
        <patternFill patternType="mediumGray">
          <fgColor rgb="FF99CCFF"/>
        </patternFill>
      </fill>
      <border>
        <left style="thin">
          <color rgb="FF339966"/>
        </left>
        <right style="thin">
          <color rgb="FFFFFFFF"/>
        </right>
        <top style="thin"/>
        <bottom style="thin">
          <color rgb="FFFFFFFF"/>
        </bottom>
      </border>
    </dxf>
    <dxf>
      <font>
        <b/>
        <i val="0"/>
        <color rgb="FF339966"/>
      </font>
      <fill>
        <patternFill patternType="mediumGray">
          <fgColor rgb="FF99CCFF"/>
          <bgColor rgb="FFFFFFFF"/>
        </patternFill>
      </fill>
      <border>
        <left style="thin">
          <color rgb="FF339966"/>
        </left>
        <right style="thin">
          <color rgb="FFFFFFFF"/>
        </right>
        <top style="thin"/>
        <bottom style="thin">
          <color rgb="FFFFFFFF"/>
        </bottom>
      </border>
    </dxf>
    <dxf>
      <font>
        <b/>
        <i val="0"/>
        <color rgb="FFFF0000"/>
      </font>
      <fill>
        <patternFill patternType="mediumGray">
          <fgColor rgb="FF99CCFF"/>
          <bgColor rgb="FFFFFFFF"/>
        </patternFill>
      </fill>
      <border>
        <left style="thin">
          <color rgb="FFFF0000"/>
        </left>
        <right style="thin">
          <color rgb="FFFF0000"/>
        </right>
        <top style="thin"/>
        <bottom style="thin">
          <color rgb="FFFF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1438275</xdr:colOff>
      <xdr:row>24</xdr:row>
      <xdr:rowOff>142875</xdr:rowOff>
    </xdr:from>
    <xdr:ext cx="76200" cy="190500"/>
    <xdr:sp fLocksText="0">
      <xdr:nvSpPr>
        <xdr:cNvPr id="1" name="Text Box 2"/>
        <xdr:cNvSpPr txBox="1">
          <a:spLocks noChangeArrowheads="1"/>
        </xdr:cNvSpPr>
      </xdr:nvSpPr>
      <xdr:spPr>
        <a:xfrm>
          <a:off x="3114675" y="4257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D%20Package\FinancialSummary-a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plicationSummary"/>
      <sheetName val="AmendmentSummary"/>
      <sheetName val="PFCCloseOutProcess"/>
      <sheetName val="ApplicationCloseOutSummary"/>
      <sheetName val="CloseOutInstructions"/>
      <sheetName val="QuarterlyReport"/>
      <sheetName val="QReportExample"/>
      <sheetName val="QReportnstructio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showZeros="0" tabSelected="1" zoomScalePageLayoutView="0" workbookViewId="0" topLeftCell="A1">
      <selection activeCell="C20" sqref="C20"/>
    </sheetView>
  </sheetViews>
  <sheetFormatPr defaultColWidth="9.140625" defaultRowHeight="12.75"/>
  <cols>
    <col min="1" max="1" width="5.7109375" style="0" customWidth="1"/>
    <col min="2" max="2" width="11.7109375" style="0" customWidth="1"/>
    <col min="3" max="3" width="7.7109375" style="0" customWidth="1"/>
    <col min="4" max="4" width="37.7109375" style="0" customWidth="1"/>
    <col min="5" max="5" width="8.7109375" style="0" customWidth="1"/>
    <col min="6" max="11" width="12.7109375" style="43" customWidth="1"/>
    <col min="12" max="12" width="2.7109375" style="0" customWidth="1"/>
    <col min="13" max="13" width="10.7109375" style="0" hidden="1" customWidth="1"/>
    <col min="14" max="14" width="2.7109375" style="0" hidden="1" customWidth="1"/>
    <col min="15" max="17" width="10.7109375" style="0" hidden="1" customWidth="1"/>
  </cols>
  <sheetData>
    <row r="1" spans="1:15" ht="18.75" customHeight="1" thickBot="1">
      <c r="A1" s="44" t="s">
        <v>0</v>
      </c>
      <c r="B1" s="45"/>
      <c r="C1" s="45"/>
      <c r="D1" s="45"/>
      <c r="E1" s="49"/>
      <c r="F1" s="49"/>
      <c r="G1" s="49"/>
      <c r="H1" s="50"/>
      <c r="I1" s="51" t="s">
        <v>24</v>
      </c>
      <c r="J1" s="61"/>
      <c r="K1" s="63"/>
      <c r="L1" s="1"/>
      <c r="M1" s="1"/>
      <c r="N1" s="1"/>
      <c r="O1" s="1"/>
    </row>
    <row r="2" spans="1:15" ht="18.75" customHeight="1">
      <c r="A2" s="46" t="s">
        <v>28</v>
      </c>
      <c r="B2" s="47"/>
      <c r="C2" s="47"/>
      <c r="D2" s="47"/>
      <c r="I2" s="51" t="s">
        <v>23</v>
      </c>
      <c r="J2" s="97">
        <v>2015</v>
      </c>
      <c r="K2" s="62"/>
      <c r="L2" s="1"/>
      <c r="M2" s="1"/>
      <c r="N2" s="1"/>
      <c r="O2" s="1"/>
    </row>
    <row r="3" spans="1:11" ht="13.5" customHeight="1" thickBot="1">
      <c r="A3" s="99"/>
      <c r="B3" s="99"/>
      <c r="C3" s="99"/>
      <c r="D3" s="100"/>
      <c r="E3" s="101"/>
      <c r="F3" s="101"/>
      <c r="G3" s="101"/>
      <c r="H3" s="101"/>
      <c r="I3" s="101"/>
      <c r="J3" s="101"/>
      <c r="K3" s="49"/>
    </row>
    <row r="4" spans="1:17" ht="18">
      <c r="A4" s="49"/>
      <c r="B4" s="49"/>
      <c r="C4" s="49"/>
      <c r="D4" s="49"/>
      <c r="E4" s="113" t="s">
        <v>15</v>
      </c>
      <c r="F4" s="114"/>
      <c r="G4" s="114"/>
      <c r="H4" s="114"/>
      <c r="I4" s="114"/>
      <c r="J4" s="115"/>
      <c r="K4" s="49"/>
      <c r="M4" s="135" t="s">
        <v>1</v>
      </c>
      <c r="N4" s="136"/>
      <c r="O4" s="136"/>
      <c r="P4" s="136"/>
      <c r="Q4" s="137"/>
    </row>
    <row r="5" spans="5:17" ht="13.5" customHeight="1" thickBot="1">
      <c r="E5" s="85"/>
      <c r="F5" s="86"/>
      <c r="G5" s="86"/>
      <c r="H5" s="86"/>
      <c r="I5" s="87" t="s">
        <v>25</v>
      </c>
      <c r="J5" s="98" t="s">
        <v>16</v>
      </c>
      <c r="M5" s="138"/>
      <c r="N5" s="139"/>
      <c r="O5" s="139"/>
      <c r="P5" s="139"/>
      <c r="Q5" s="140"/>
    </row>
    <row r="6" spans="1:17" ht="13.5" customHeight="1" thickBot="1" thickTop="1">
      <c r="A6" s="21"/>
      <c r="E6" s="85"/>
      <c r="F6" s="86"/>
      <c r="G6" s="86"/>
      <c r="H6" s="88"/>
      <c r="I6" s="89" t="s">
        <v>17</v>
      </c>
      <c r="J6" s="54" t="s">
        <v>18</v>
      </c>
      <c r="K6" s="52"/>
      <c r="M6" s="138"/>
      <c r="N6" s="139"/>
      <c r="O6" s="139"/>
      <c r="P6" s="139"/>
      <c r="Q6" s="140"/>
    </row>
    <row r="7" spans="1:17" ht="13.5" customHeight="1" thickTop="1">
      <c r="A7" s="59"/>
      <c r="B7" s="55">
        <v>0</v>
      </c>
      <c r="C7" s="56" t="s">
        <v>19</v>
      </c>
      <c r="D7" s="57"/>
      <c r="E7" s="90"/>
      <c r="F7" s="91"/>
      <c r="G7" s="86"/>
      <c r="H7" s="88"/>
      <c r="I7" s="92" t="s">
        <v>26</v>
      </c>
      <c r="J7" s="83">
        <v>0</v>
      </c>
      <c r="M7" s="138"/>
      <c r="N7" s="139"/>
      <c r="O7" s="139"/>
      <c r="P7" s="139"/>
      <c r="Q7" s="140"/>
    </row>
    <row r="8" spans="1:17" ht="13.5" customHeight="1" thickBot="1">
      <c r="A8" s="60"/>
      <c r="B8" s="55">
        <v>150000</v>
      </c>
      <c r="C8" s="56" t="s">
        <v>20</v>
      </c>
      <c r="D8" s="58"/>
      <c r="E8" s="93"/>
      <c r="F8" s="94"/>
      <c r="G8" s="95"/>
      <c r="H8" s="95"/>
      <c r="I8" s="96" t="s">
        <v>27</v>
      </c>
      <c r="J8" s="84">
        <v>0</v>
      </c>
      <c r="K8" s="48"/>
      <c r="M8" s="141"/>
      <c r="N8" s="142"/>
      <c r="O8" s="142"/>
      <c r="P8" s="142"/>
      <c r="Q8" s="143"/>
    </row>
    <row r="9" spans="1:11" ht="7.5" customHeight="1" thickBot="1">
      <c r="A9" s="2"/>
      <c r="B9" s="2"/>
      <c r="C9" s="2"/>
      <c r="D9" s="3"/>
      <c r="E9" s="3"/>
      <c r="F9" s="4"/>
      <c r="G9" s="4"/>
      <c r="H9" s="4"/>
      <c r="I9" s="5"/>
      <c r="J9" s="6"/>
      <c r="K9" s="6"/>
    </row>
    <row r="10" spans="1:20" ht="12" customHeight="1">
      <c r="A10" s="111" t="s">
        <v>22</v>
      </c>
      <c r="B10" s="131" t="s">
        <v>2</v>
      </c>
      <c r="C10" s="127" t="s">
        <v>3</v>
      </c>
      <c r="D10" s="129" t="s">
        <v>29</v>
      </c>
      <c r="E10" s="107" t="s">
        <v>21</v>
      </c>
      <c r="F10" s="109" t="s">
        <v>4</v>
      </c>
      <c r="G10" s="104" t="s">
        <v>5</v>
      </c>
      <c r="H10" s="105"/>
      <c r="I10" s="105"/>
      <c r="J10" s="106"/>
      <c r="K10" s="102" t="s">
        <v>6</v>
      </c>
      <c r="L10" s="7"/>
      <c r="M10" s="119" t="s">
        <v>7</v>
      </c>
      <c r="N10" s="8"/>
      <c r="O10" s="133" t="s">
        <v>8</v>
      </c>
      <c r="P10" s="133"/>
      <c r="Q10" s="134"/>
      <c r="R10" s="9"/>
      <c r="S10" s="9"/>
      <c r="T10" s="9"/>
    </row>
    <row r="11" spans="1:20" ht="12" customHeight="1" thickBot="1">
      <c r="A11" s="112"/>
      <c r="B11" s="132"/>
      <c r="C11" s="128"/>
      <c r="D11" s="130"/>
      <c r="E11" s="108"/>
      <c r="F11" s="110"/>
      <c r="G11" s="54" t="s">
        <v>9</v>
      </c>
      <c r="H11" s="54" t="s">
        <v>10</v>
      </c>
      <c r="I11" s="54" t="s">
        <v>18</v>
      </c>
      <c r="J11" s="53" t="s">
        <v>16</v>
      </c>
      <c r="K11" s="103"/>
      <c r="L11" s="7"/>
      <c r="M11" s="120"/>
      <c r="N11" s="10"/>
      <c r="O11" s="11" t="s">
        <v>11</v>
      </c>
      <c r="P11" s="11" t="s">
        <v>12</v>
      </c>
      <c r="Q11" s="12" t="s">
        <v>13</v>
      </c>
      <c r="R11" s="13"/>
      <c r="S11" s="13"/>
      <c r="T11" s="9"/>
    </row>
    <row r="12" spans="1:17" ht="13.5" thickTop="1">
      <c r="A12" s="116">
        <v>2015</v>
      </c>
      <c r="B12" s="124"/>
      <c r="C12" s="64"/>
      <c r="D12" s="65"/>
      <c r="E12" s="66"/>
      <c r="F12" s="67"/>
      <c r="G12" s="14">
        <v>0</v>
      </c>
      <c r="H12" s="77">
        <v>0</v>
      </c>
      <c r="I12" s="82">
        <f>((G12+H12)/0.9)*0.1</f>
        <v>0</v>
      </c>
      <c r="J12" s="76"/>
      <c r="K12" s="80">
        <f>0.9*(F12-SUM(G12:J12))</f>
        <v>0</v>
      </c>
      <c r="L12" s="15"/>
      <c r="M12" s="16">
        <f>IF((B12-G12)&lt;0,0,(B12-G12))</f>
        <v>0</v>
      </c>
      <c r="N12" s="17"/>
      <c r="O12" s="18">
        <f>B12+(3*B8)</f>
        <v>450000</v>
      </c>
      <c r="P12" s="18">
        <f>B12+(2*B8)</f>
        <v>300000</v>
      </c>
      <c r="Q12" s="18">
        <f>B12+B8</f>
        <v>150000</v>
      </c>
    </row>
    <row r="13" spans="1:17" ht="12.75">
      <c r="A13" s="117"/>
      <c r="B13" s="125"/>
      <c r="C13" s="68"/>
      <c r="D13" s="69"/>
      <c r="E13" s="70"/>
      <c r="F13" s="67"/>
      <c r="G13" s="19"/>
      <c r="H13" s="77"/>
      <c r="I13" s="82">
        <f>((G13+H13)/0.9)*0.1</f>
        <v>0</v>
      </c>
      <c r="J13" s="76"/>
      <c r="K13" s="80">
        <f>0.9*(F13-SUM(G13:J13))</f>
        <v>0</v>
      </c>
      <c r="M13" s="20">
        <f>IF((M12-G13)&lt;0,0,(M12-G13))</f>
        <v>0</v>
      </c>
      <c r="N13" s="21"/>
      <c r="O13" s="18">
        <f>M12+(3*B8)</f>
        <v>450000</v>
      </c>
      <c r="P13" s="18">
        <f>M12+(2*B8)</f>
        <v>300000</v>
      </c>
      <c r="Q13" s="18">
        <f>M12+B8</f>
        <v>150000</v>
      </c>
    </row>
    <row r="14" spans="1:17" ht="12.75">
      <c r="A14" s="117"/>
      <c r="B14" s="125"/>
      <c r="C14" s="71"/>
      <c r="D14" s="69"/>
      <c r="E14" s="70"/>
      <c r="F14" s="72"/>
      <c r="G14" s="19">
        <f>IF(E14=4,IF((F14*0.95)&gt;O14,O14,F14*0.95),IF(E14=3,IF((F14*0.95)&gt;P14,P14,F14*0.95),IF(E14=2,IF((F14*0.95)&gt;Q14,Q14,F14*0.95),IF((F14*0.95)&gt;M13,M13,F14*0.95))))</f>
        <v>0</v>
      </c>
      <c r="H14" s="77">
        <v>0</v>
      </c>
      <c r="I14" s="82">
        <f>((G14+H14)/0.9)*0.1</f>
        <v>0</v>
      </c>
      <c r="J14" s="76"/>
      <c r="K14" s="80">
        <f>0.9*(F14-SUM(G14:J14))</f>
        <v>0</v>
      </c>
      <c r="M14" s="20">
        <f>IF((M13-G14)&lt;0,0,(M13-G14))</f>
        <v>0</v>
      </c>
      <c r="N14" s="21"/>
      <c r="O14" s="18">
        <f>M13+(3*B8)</f>
        <v>450000</v>
      </c>
      <c r="P14" s="18">
        <f>M13+(2*B8)</f>
        <v>300000</v>
      </c>
      <c r="Q14" s="18">
        <f>M13+B8</f>
        <v>150000</v>
      </c>
    </row>
    <row r="15" spans="1:17" ht="12.75">
      <c r="A15" s="117"/>
      <c r="B15" s="125"/>
      <c r="C15" s="71"/>
      <c r="D15" s="69"/>
      <c r="E15" s="70"/>
      <c r="F15" s="72"/>
      <c r="G15" s="19">
        <f>IF(E15=4,IF((F15*0.95)&gt;O15,O15,F15*0.95),IF(E15=3,IF((F15*0.95)&gt;P15,P15,F15*0.95),IF(E15=2,IF((F15*0.95)&gt;Q15,Q15,F15*0.95),IF((F15*0.95)&gt;M14,M14,F15*0.95))))</f>
        <v>0</v>
      </c>
      <c r="H15" s="77">
        <v>0</v>
      </c>
      <c r="I15" s="82">
        <f>((G15+H15)/0.9)*0.1</f>
        <v>0</v>
      </c>
      <c r="J15" s="76"/>
      <c r="K15" s="80">
        <f>0.9*(F15-SUM(G15:J15))</f>
        <v>0</v>
      </c>
      <c r="M15" s="20">
        <f>IF((M14-G15)&lt;0,0,(M14-G15))</f>
        <v>0</v>
      </c>
      <c r="N15" s="21"/>
      <c r="O15" s="18">
        <f>M14+(3*B8)</f>
        <v>450000</v>
      </c>
      <c r="P15" s="18">
        <f>M14+(2*B8)</f>
        <v>300000</v>
      </c>
      <c r="Q15" s="18">
        <f>M14+B8</f>
        <v>150000</v>
      </c>
    </row>
    <row r="16" spans="1:17" ht="13.5" thickBot="1">
      <c r="A16" s="118"/>
      <c r="B16" s="126"/>
      <c r="C16" s="73"/>
      <c r="D16" s="69"/>
      <c r="E16" s="74"/>
      <c r="F16" s="67"/>
      <c r="G16" s="22">
        <f>IF(E16=4,IF((F16*0.95)&gt;O16,O16,F16*0.95),IF(E16=3,IF((F16*0.95)&gt;P16,P16,F16*0.95),IF(E16=2,IF((F16*0.95)&gt;Q16,Q16,F16*0.95),IF((F16*0.95)&gt;M15,M15,F16*0.95))))</f>
        <v>0</v>
      </c>
      <c r="H16" s="79"/>
      <c r="I16" s="82">
        <f>((G16+H16)/0.9)*0.1</f>
        <v>0</v>
      </c>
      <c r="J16" s="76"/>
      <c r="K16" s="80">
        <f>0.9*(F16-SUM(G16:J16))</f>
        <v>0</v>
      </c>
      <c r="M16" s="20">
        <f>IF((M15-G16)&lt;0,0,(M15-G16))</f>
        <v>0</v>
      </c>
      <c r="N16" s="21"/>
      <c r="O16" s="18">
        <f>M15+(3*B8)</f>
        <v>450000</v>
      </c>
      <c r="P16" s="18">
        <f>M15+(2*B8)</f>
        <v>300000</v>
      </c>
      <c r="Q16" s="18">
        <f>M15+B8</f>
        <v>150000</v>
      </c>
    </row>
    <row r="17" spans="1:16" s="33" customFormat="1" ht="13.5" customHeight="1" thickBot="1">
      <c r="A17" s="23"/>
      <c r="B17" s="24"/>
      <c r="C17" s="25"/>
      <c r="D17" s="25"/>
      <c r="E17" s="26" t="str">
        <f>CONCATENATE(J2," Annual Subtotals:")</f>
        <v>2015 Annual Subtotals:</v>
      </c>
      <c r="F17" s="27">
        <f>SUM(F12:F16)</f>
        <v>0</v>
      </c>
      <c r="G17" s="28">
        <f>SUM(G12:G16)</f>
        <v>0</v>
      </c>
      <c r="H17" s="29">
        <f>SUM(H12:H16)</f>
        <v>0</v>
      </c>
      <c r="I17" s="29">
        <f>SUM(I12:I16)</f>
        <v>0</v>
      </c>
      <c r="J17" s="30"/>
      <c r="K17" s="81"/>
      <c r="L17" s="31"/>
      <c r="M17" s="31"/>
      <c r="N17" s="32"/>
      <c r="O17" s="31"/>
      <c r="P17" s="31"/>
    </row>
    <row r="18" spans="1:17" ht="12.75">
      <c r="A18" s="116">
        <f>A12+1</f>
        <v>2016</v>
      </c>
      <c r="B18" s="121"/>
      <c r="C18" s="64"/>
      <c r="D18" s="69"/>
      <c r="E18" s="66"/>
      <c r="F18" s="67"/>
      <c r="G18" s="14">
        <f>IF(E18=4,IF((F18*0.95)&gt;O18,O18,F18*0.95),IF(E18=3,IF((F18*0.95)&gt;P18,P18,F18*0.95),IF(E18=2,IF((F18*0.95)&gt;Q18,Q18,F18*0.95),IF(B18&lt;0,0,IF((F18*0.95)&gt;B18,B18,F18*0.95)))))</f>
        <v>0</v>
      </c>
      <c r="H18" s="77"/>
      <c r="I18" s="82">
        <f>((G18+H18)/0.9)*0.1</f>
        <v>0</v>
      </c>
      <c r="J18" s="76"/>
      <c r="K18" s="80">
        <f>0.9*(F18-SUM(G18:J18))</f>
        <v>0</v>
      </c>
      <c r="M18" s="16">
        <f>IF((B18-G18)&lt;0,0,(B18-G18))</f>
        <v>0</v>
      </c>
      <c r="N18" s="21"/>
      <c r="O18" s="18">
        <f>B18+(3*B8)</f>
        <v>450000</v>
      </c>
      <c r="P18" s="18">
        <f>B18+(2*B8)</f>
        <v>300000</v>
      </c>
      <c r="Q18" s="18">
        <f>B18+B8</f>
        <v>150000</v>
      </c>
    </row>
    <row r="19" spans="1:17" ht="12.75">
      <c r="A19" s="117"/>
      <c r="B19" s="122"/>
      <c r="C19" s="68"/>
      <c r="D19" s="69"/>
      <c r="E19" s="70"/>
      <c r="F19" s="67"/>
      <c r="G19" s="19">
        <f>IF(E19=4,IF((F19*0.95)&gt;O19,O19,F19*0.95),IF(E19=3,IF((F19*0.95)&gt;P19,P19,F19*0.95),IF(E19=2,IF((F19*0.95)&gt;Q19,Q19,F19*0.95),IF((F19*0.95)&gt;M18,M18,F19*0.95))))</f>
        <v>0</v>
      </c>
      <c r="H19" s="78"/>
      <c r="I19" s="82">
        <f>((G19+H19)/0.9)*0.1</f>
        <v>0</v>
      </c>
      <c r="J19" s="76"/>
      <c r="K19" s="80">
        <f>0.9*(F19-SUM(G19:J19))</f>
        <v>0</v>
      </c>
      <c r="M19" s="20">
        <f>IF((M18-G19)&lt;0,0,(M18-G19))</f>
        <v>0</v>
      </c>
      <c r="N19" s="21"/>
      <c r="O19" s="18">
        <f>M18+(3*B8)</f>
        <v>450000</v>
      </c>
      <c r="P19" s="18">
        <f>M18+(2*B8)</f>
        <v>300000</v>
      </c>
      <c r="Q19" s="18">
        <f>M18+B8</f>
        <v>150000</v>
      </c>
    </row>
    <row r="20" spans="1:17" ht="12.75">
      <c r="A20" s="117"/>
      <c r="B20" s="122"/>
      <c r="C20" s="68"/>
      <c r="D20" s="69"/>
      <c r="E20" s="70"/>
      <c r="F20" s="67"/>
      <c r="G20" s="19"/>
      <c r="H20" s="78"/>
      <c r="I20" s="82">
        <f>((G20+H20)/0.9)*0.1</f>
        <v>0</v>
      </c>
      <c r="J20" s="76"/>
      <c r="K20" s="80">
        <f>0.9*(F20-SUM(G20:J20))</f>
        <v>0</v>
      </c>
      <c r="M20" s="20">
        <f>IF((M19-G20)&lt;0,0,(M19-G20))</f>
        <v>0</v>
      </c>
      <c r="N20" s="21"/>
      <c r="O20" s="18">
        <f>M19+(3*B8)</f>
        <v>450000</v>
      </c>
      <c r="P20" s="18">
        <f>M19+(2*B8)</f>
        <v>300000</v>
      </c>
      <c r="Q20" s="18">
        <f>M19+B8</f>
        <v>150000</v>
      </c>
    </row>
    <row r="21" spans="1:17" ht="12.75">
      <c r="A21" s="117"/>
      <c r="B21" s="122"/>
      <c r="C21" s="68"/>
      <c r="D21" s="69"/>
      <c r="E21" s="70"/>
      <c r="F21" s="67"/>
      <c r="G21" s="19">
        <f>IF(E21=4,IF((F21*0.95)&gt;O21,O21,F21*0.95),IF(E21=3,IF((F21*0.95)&gt;P21,P21,F21*0.95),IF(E21=2,IF((F21*0.95)&gt;Q21,Q21,F21*0.95),IF((F21*0.95)&gt;M20,M20,F21*0.95))))</f>
        <v>0</v>
      </c>
      <c r="H21" s="78"/>
      <c r="I21" s="82">
        <f>((G21+H21)/0.9)*0.1</f>
        <v>0</v>
      </c>
      <c r="J21" s="76"/>
      <c r="K21" s="80">
        <f>0.9*(F21-SUM(G21:J21))</f>
        <v>0</v>
      </c>
      <c r="M21" s="20">
        <f>IF((M20-G21)&lt;0,0,(M20-G21))</f>
        <v>0</v>
      </c>
      <c r="N21" s="21"/>
      <c r="O21" s="18">
        <f>M20+(3*B8)</f>
        <v>450000</v>
      </c>
      <c r="P21" s="18">
        <f>M20+(2*B8)</f>
        <v>300000</v>
      </c>
      <c r="Q21" s="18">
        <f>M20+B8</f>
        <v>150000</v>
      </c>
    </row>
    <row r="22" spans="1:17" ht="13.5" thickBot="1">
      <c r="A22" s="118"/>
      <c r="B22" s="123"/>
      <c r="C22" s="73"/>
      <c r="D22" s="69"/>
      <c r="E22" s="74"/>
      <c r="F22" s="67"/>
      <c r="G22" s="22">
        <f>IF(E22=4,IF((F22*0.95)&gt;O22,O22,F22*0.95),IF(E22=3,IF((F22*0.95)&gt;P22,P22,F22*0.95),IF(E22=2,IF((F22*0.95)&gt;Q22,Q22,F22*0.95),IF((F22*0.95)&gt;M21,M21,F22*0.95))))</f>
        <v>0</v>
      </c>
      <c r="H22" s="78"/>
      <c r="I22" s="82">
        <f>((G22+H22)/0.9)*0.1</f>
        <v>0</v>
      </c>
      <c r="J22" s="76"/>
      <c r="K22" s="80">
        <f>0.9*(F22-SUM(G22:J22))</f>
        <v>0</v>
      </c>
      <c r="M22" s="20">
        <f>IF((M21-G22)&lt;0,0,(M21-G22))</f>
        <v>0</v>
      </c>
      <c r="N22" s="21"/>
      <c r="O22" s="18">
        <f>M21+(3*B8)</f>
        <v>450000</v>
      </c>
      <c r="P22" s="18">
        <f>M21+(2*B8)</f>
        <v>300000</v>
      </c>
      <c r="Q22" s="18">
        <f>M21+B8</f>
        <v>150000</v>
      </c>
    </row>
    <row r="23" spans="1:16" s="34" customFormat="1" ht="13.5" customHeight="1" thickBot="1">
      <c r="A23" s="23"/>
      <c r="B23" s="24"/>
      <c r="C23" s="25"/>
      <c r="D23" s="25"/>
      <c r="E23" s="26" t="str">
        <f>CONCATENATE(J2+1," Annual Subtotals:")</f>
        <v>2016 Annual Subtotals:</v>
      </c>
      <c r="F23" s="27">
        <f>SUM(F18:F22)</f>
        <v>0</v>
      </c>
      <c r="G23" s="28">
        <f>SUM(G18:G22)</f>
        <v>0</v>
      </c>
      <c r="H23" s="29">
        <f>SUM(H18:H22)</f>
        <v>0</v>
      </c>
      <c r="I23" s="29">
        <f>SUM(I18:I22)</f>
        <v>0</v>
      </c>
      <c r="J23" s="30"/>
      <c r="K23" s="30"/>
      <c r="L23" s="31"/>
      <c r="M23" s="31"/>
      <c r="N23" s="32"/>
      <c r="O23" s="31"/>
      <c r="P23" s="31"/>
    </row>
    <row r="24" spans="1:17" ht="12.75">
      <c r="A24" s="116">
        <f>A18+1</f>
        <v>2017</v>
      </c>
      <c r="B24" s="121"/>
      <c r="C24" s="64"/>
      <c r="D24" s="69"/>
      <c r="E24" s="66"/>
      <c r="F24" s="75"/>
      <c r="G24" s="14">
        <f>IF(E24=4,IF((F24*0.95)&gt;O24,O24,F24*0.95),IF(E24=3,IF((F24*0.95)&gt;P24,P24,F24*0.95),IF(E24=2,IF((F24*0.95)&gt;Q24,Q24,F24*0.95),IF(B24&lt;0,0,IF((F24*0.95)&gt;B24,B24,F24*0.95)))))</f>
        <v>0</v>
      </c>
      <c r="H24" s="77"/>
      <c r="I24" s="82">
        <f>((G24+H24)/0.9)*0.1</f>
        <v>0</v>
      </c>
      <c r="J24" s="76"/>
      <c r="K24" s="80">
        <f>0.9*(F24-SUM(G24:J24))</f>
        <v>0</v>
      </c>
      <c r="M24" s="16">
        <f>IF((B24-G24)&lt;0,0,(B24-G24))</f>
        <v>0</v>
      </c>
      <c r="N24" s="21"/>
      <c r="O24" s="18">
        <f>B24+(3*B8)</f>
        <v>450000</v>
      </c>
      <c r="P24" s="18">
        <f>B24+(2*B8)</f>
        <v>300000</v>
      </c>
      <c r="Q24" s="18">
        <f>B24+B8</f>
        <v>150000</v>
      </c>
    </row>
    <row r="25" spans="1:17" ht="12.75">
      <c r="A25" s="117"/>
      <c r="B25" s="122"/>
      <c r="C25" s="68"/>
      <c r="D25" s="69"/>
      <c r="E25" s="70"/>
      <c r="F25" s="75"/>
      <c r="G25" s="19">
        <f>IF(E25=4,IF((F25*0.95)&gt;O25,O25,F25*0.95),IF(E25=3,IF((F25*0.95)&gt;P25,P25,F25*0.95),IF(E25=2,IF((F25*0.95)&gt;Q25,Q25,F25*0.95),IF((F25*0.95)&gt;M24,M24,F25*0.95))))</f>
        <v>0</v>
      </c>
      <c r="H25" s="78"/>
      <c r="I25" s="82">
        <f>((G25+H25)/0.9)*0.1</f>
        <v>0</v>
      </c>
      <c r="J25" s="76"/>
      <c r="K25" s="80">
        <f>0.9*(F25-SUM(G25:J25))</f>
        <v>0</v>
      </c>
      <c r="M25" s="20">
        <f>IF((M24-G25)&lt;0,0,(M24-G25))</f>
        <v>0</v>
      </c>
      <c r="N25" s="21"/>
      <c r="O25" s="18">
        <f>M24+(3*B8)</f>
        <v>450000</v>
      </c>
      <c r="P25" s="18">
        <f>M24+(2*B8)</f>
        <v>300000</v>
      </c>
      <c r="Q25" s="18">
        <f>M24+B8</f>
        <v>150000</v>
      </c>
    </row>
    <row r="26" spans="1:17" ht="12.75">
      <c r="A26" s="117"/>
      <c r="B26" s="122"/>
      <c r="C26" s="68"/>
      <c r="D26" s="69"/>
      <c r="E26" s="70"/>
      <c r="F26" s="75"/>
      <c r="G26" s="19"/>
      <c r="H26" s="78"/>
      <c r="I26" s="82">
        <f>((G26+H26)/0.9)*0.1</f>
        <v>0</v>
      </c>
      <c r="J26" s="76"/>
      <c r="K26" s="80">
        <f>0.9*(F26-SUM(G26:J26))</f>
        <v>0</v>
      </c>
      <c r="M26" s="20">
        <f>IF((M25-G26)&lt;0,0,(M25-G26))</f>
        <v>0</v>
      </c>
      <c r="N26" s="21"/>
      <c r="O26" s="18">
        <f>M25+(3*B8)</f>
        <v>450000</v>
      </c>
      <c r="P26" s="18">
        <f>M25+(2*B8)</f>
        <v>300000</v>
      </c>
      <c r="Q26" s="18">
        <f>M25+B8</f>
        <v>150000</v>
      </c>
    </row>
    <row r="27" spans="1:17" ht="12.75">
      <c r="A27" s="117"/>
      <c r="B27" s="122"/>
      <c r="C27" s="68"/>
      <c r="D27" s="69"/>
      <c r="E27" s="70"/>
      <c r="F27" s="75"/>
      <c r="G27" s="19">
        <f>IF(E27=4,IF((F27*0.95)&gt;O27,O27,F27*0.95),IF(E27=3,IF((F27*0.95)&gt;P27,P27,F27*0.95),IF(E27=2,IF((F27*0.95)&gt;Q27,Q27,F27*0.95),IF((F27*0.95)&gt;M26,M26,F27*0.95))))</f>
        <v>0</v>
      </c>
      <c r="H27" s="78"/>
      <c r="I27" s="82">
        <f>((G27+H27)/0.9)*0.1</f>
        <v>0</v>
      </c>
      <c r="J27" s="76"/>
      <c r="K27" s="80">
        <f>0.9*(F27-SUM(G27:J27))</f>
        <v>0</v>
      </c>
      <c r="M27" s="20">
        <f>IF((M26-G27)&lt;0,0,(M26-G27))</f>
        <v>0</v>
      </c>
      <c r="N27" s="21"/>
      <c r="O27" s="18">
        <f>M26+(3*B8)</f>
        <v>450000</v>
      </c>
      <c r="P27" s="18">
        <f>M26+(2*B8)</f>
        <v>300000</v>
      </c>
      <c r="Q27" s="18">
        <f>M26+B8</f>
        <v>150000</v>
      </c>
    </row>
    <row r="28" spans="1:17" ht="13.5" thickBot="1">
      <c r="A28" s="118"/>
      <c r="B28" s="123"/>
      <c r="C28" s="73"/>
      <c r="D28" s="69"/>
      <c r="E28" s="74"/>
      <c r="F28" s="75"/>
      <c r="G28" s="22">
        <f>IF(E28=4,IF((F28*0.95)&gt;O28,O28,F28*0.95),IF(E28=3,IF((F28*0.95)&gt;P28,P28,F28*0.95),IF(E28=2,IF((F28*0.95)&gt;Q28,Q28,F28*0.95),IF((F28*0.95)&gt;M27,M27,F28*0.95))))</f>
        <v>0</v>
      </c>
      <c r="H28" s="78"/>
      <c r="I28" s="82">
        <f>((G28+H28)/0.9)*0.1</f>
        <v>0</v>
      </c>
      <c r="J28" s="76"/>
      <c r="K28" s="80">
        <f>0.9*(F28-SUM(G28:J28))</f>
        <v>0</v>
      </c>
      <c r="M28" s="20">
        <f>IF((M27-G28)&lt;0,0,(M27-G28))</f>
        <v>0</v>
      </c>
      <c r="N28" s="21"/>
      <c r="O28" s="18">
        <f>M27+(3*B8)</f>
        <v>450000</v>
      </c>
      <c r="P28" s="18">
        <f>M27+(2*B8)</f>
        <v>300000</v>
      </c>
      <c r="Q28" s="18">
        <f>M27+B8</f>
        <v>150000</v>
      </c>
    </row>
    <row r="29" spans="1:14" s="33" customFormat="1" ht="13.5" customHeight="1" thickBot="1">
      <c r="A29" s="23"/>
      <c r="B29" s="24"/>
      <c r="C29" s="25"/>
      <c r="D29" s="25"/>
      <c r="E29" s="26" t="str">
        <f>CONCATENATE(J2+1," Annual Subtotals:")</f>
        <v>2016 Annual Subtotals:</v>
      </c>
      <c r="F29" s="27">
        <f>SUM(F24:F28)</f>
        <v>0</v>
      </c>
      <c r="G29" s="28">
        <f>SUM(G24:G28)</f>
        <v>0</v>
      </c>
      <c r="H29" s="29">
        <f>SUM(H24:H28)</f>
        <v>0</v>
      </c>
      <c r="I29" s="29">
        <f>SUM(I24:I28)</f>
        <v>0</v>
      </c>
      <c r="J29" s="30"/>
      <c r="K29" s="30"/>
      <c r="N29" s="35"/>
    </row>
    <row r="30" spans="1:17" ht="12.75">
      <c r="A30" s="116">
        <f>A24+1</f>
        <v>2018</v>
      </c>
      <c r="B30" s="121"/>
      <c r="C30" s="64"/>
      <c r="D30" s="69"/>
      <c r="E30" s="66"/>
      <c r="F30" s="67"/>
      <c r="G30" s="14">
        <f>IF(E30=4,IF((F30*0.95)&gt;O30,O30,F30*0.95),IF(E30=3,IF((F30*0.95)&gt;P30,P30,F30*0.95),IF(E30=2,IF((F30*0.95)&gt;Q30,Q30,F30*0.95),IF(B30&lt;0,0,IF((F30*0.95)&gt;B30,B30,F30*0.95)))))</f>
        <v>0</v>
      </c>
      <c r="H30" s="77"/>
      <c r="I30" s="82">
        <f>((G30+H30)/0.9)*0.1</f>
        <v>0</v>
      </c>
      <c r="J30" s="76"/>
      <c r="K30" s="80">
        <f>0.9*(F30-SUM(G30:J30))</f>
        <v>0</v>
      </c>
      <c r="M30" s="16">
        <f>IF((B30-G30)&lt;0,0,(B30-G30))</f>
        <v>0</v>
      </c>
      <c r="N30" s="21"/>
      <c r="O30" s="18">
        <f>B30+(3*B8)</f>
        <v>450000</v>
      </c>
      <c r="P30" s="18">
        <f>B30+(2*B8)</f>
        <v>300000</v>
      </c>
      <c r="Q30" s="18">
        <f>B30+B8</f>
        <v>150000</v>
      </c>
    </row>
    <row r="31" spans="1:17" ht="12.75">
      <c r="A31" s="117"/>
      <c r="B31" s="122"/>
      <c r="C31" s="68"/>
      <c r="D31" s="69"/>
      <c r="E31" s="70"/>
      <c r="F31" s="75"/>
      <c r="G31" s="19">
        <f>IF(E31=4,IF((F31*0.95)&gt;O31,O31,F31*0.95),IF(E31=3,IF((F31*0.95)&gt;P31,P31,F31*0.95),IF(E31=2,IF((F31*0.95)&gt;Q31,Q31,F31*0.95),IF((F31*0.95)&gt;M30,M30,F31*0.95))))</f>
        <v>0</v>
      </c>
      <c r="H31" s="78"/>
      <c r="I31" s="82">
        <f>((G31+H31)/0.9)*0.1</f>
        <v>0</v>
      </c>
      <c r="J31" s="76"/>
      <c r="K31" s="80">
        <f>0.9*(F31-SUM(G31:J31))</f>
        <v>0</v>
      </c>
      <c r="M31" s="20">
        <f>IF((M30-G31)&lt;0,0,(M30-G31))</f>
        <v>0</v>
      </c>
      <c r="N31" s="21"/>
      <c r="O31" s="18">
        <f>M30+(3*B8)</f>
        <v>450000</v>
      </c>
      <c r="P31" s="18">
        <f>M30+(2*B8)</f>
        <v>300000</v>
      </c>
      <c r="Q31" s="18">
        <f>M30+B8</f>
        <v>150000</v>
      </c>
    </row>
    <row r="32" spans="1:17" ht="12.75">
      <c r="A32" s="117"/>
      <c r="B32" s="122"/>
      <c r="C32" s="68"/>
      <c r="D32" s="69"/>
      <c r="E32" s="70"/>
      <c r="F32" s="67"/>
      <c r="G32" s="19">
        <f>IF(E32=4,IF((F32*0.95)&gt;O32,O32,F32*0.95),IF(E32=3,IF((F32*0.95)&gt;P32,P32,F32*0.95),IF(E32=2,IF((F32*0.95)&gt;Q32,Q32,F32*0.95),IF((F32*0.95)&gt;M31,M31,F32*0.95))))</f>
        <v>0</v>
      </c>
      <c r="H32" s="78"/>
      <c r="I32" s="82">
        <f>((G32+H32)/0.9)*0.1</f>
        <v>0</v>
      </c>
      <c r="J32" s="76"/>
      <c r="K32" s="80">
        <f>0.9*(F32-SUM(G32:J32))</f>
        <v>0</v>
      </c>
      <c r="M32" s="20">
        <f>IF((M31-G32)&lt;0,0,(M31-G32))</f>
        <v>0</v>
      </c>
      <c r="N32" s="21"/>
      <c r="O32" s="18">
        <f>M31+(3*B8)</f>
        <v>450000</v>
      </c>
      <c r="P32" s="18">
        <f>M31+(2*B8)</f>
        <v>300000</v>
      </c>
      <c r="Q32" s="18">
        <f>M31+B8</f>
        <v>150000</v>
      </c>
    </row>
    <row r="33" spans="1:17" ht="12.75">
      <c r="A33" s="117"/>
      <c r="B33" s="122"/>
      <c r="C33" s="68"/>
      <c r="D33" s="69"/>
      <c r="E33" s="70"/>
      <c r="F33" s="67"/>
      <c r="G33" s="19">
        <f>IF(E33=4,IF((F33*0.95)&gt;O33,O33,F33*0.95),IF(E33=3,IF((F33*0.95)&gt;P33,P33,F33*0.95),IF(E33=2,IF((F33*0.95)&gt;Q33,Q33,F33*0.95),IF((F33*0.95)&gt;M32,M32,F33*0.95))))</f>
        <v>0</v>
      </c>
      <c r="H33" s="78"/>
      <c r="I33" s="82">
        <f>((G33+H33)/0.9)*0.1</f>
        <v>0</v>
      </c>
      <c r="J33" s="76"/>
      <c r="K33" s="80">
        <f>0.9*(F33-SUM(G33:J33))</f>
        <v>0</v>
      </c>
      <c r="M33" s="20">
        <f>IF((M32-G33)&lt;0,0,(M32-G33))</f>
        <v>0</v>
      </c>
      <c r="N33" s="21"/>
      <c r="O33" s="18">
        <f>M32+(3*B8)</f>
        <v>450000</v>
      </c>
      <c r="P33" s="18">
        <f>M32+(2*B8)</f>
        <v>300000</v>
      </c>
      <c r="Q33" s="18">
        <f>M32+B8</f>
        <v>150000</v>
      </c>
    </row>
    <row r="34" spans="1:17" ht="13.5" thickBot="1">
      <c r="A34" s="118"/>
      <c r="B34" s="123"/>
      <c r="C34" s="73"/>
      <c r="D34" s="69"/>
      <c r="E34" s="74"/>
      <c r="F34" s="67"/>
      <c r="G34" s="22"/>
      <c r="H34" s="78"/>
      <c r="I34" s="82">
        <f>((G34+H34)/0.9)*0.1</f>
        <v>0</v>
      </c>
      <c r="J34" s="76"/>
      <c r="K34" s="80">
        <f>0.9*(F34-SUM(G34:J34))</f>
        <v>0</v>
      </c>
      <c r="M34" s="20">
        <f>IF((M33-G34)&lt;0,0,(M33-G34))</f>
        <v>0</v>
      </c>
      <c r="N34" s="21"/>
      <c r="O34" s="18">
        <f>M33+(3*B8)</f>
        <v>450000</v>
      </c>
      <c r="P34" s="18">
        <f>M33+(2*B8)</f>
        <v>300000</v>
      </c>
      <c r="Q34" s="18">
        <f>M33+B8</f>
        <v>150000</v>
      </c>
    </row>
    <row r="35" spans="1:14" s="33" customFormat="1" ht="13.5" customHeight="1" thickBot="1">
      <c r="A35" s="23"/>
      <c r="B35" s="24"/>
      <c r="C35" s="25"/>
      <c r="D35" s="25"/>
      <c r="E35" s="26" t="str">
        <f>CONCATENATE(J2+3," Annual Subtotals:")</f>
        <v>2018 Annual Subtotals:</v>
      </c>
      <c r="F35" s="27">
        <f>SUM(F30:F34)</f>
        <v>0</v>
      </c>
      <c r="G35" s="28">
        <f>SUM(G30:G34)</f>
        <v>0</v>
      </c>
      <c r="H35" s="29">
        <f>SUM(H30:H34)</f>
        <v>0</v>
      </c>
      <c r="I35" s="29">
        <f>SUM(I30:I34)</f>
        <v>0</v>
      </c>
      <c r="J35" s="30"/>
      <c r="K35" s="30"/>
      <c r="N35" s="35"/>
    </row>
    <row r="36" spans="1:17" ht="12.75">
      <c r="A36" s="116">
        <f>A30+1</f>
        <v>2019</v>
      </c>
      <c r="B36" s="121"/>
      <c r="C36" s="64"/>
      <c r="D36" s="69"/>
      <c r="E36" s="66"/>
      <c r="F36" s="75"/>
      <c r="G36" s="14">
        <f>IF(E36=4,IF((F36*0.95)&gt;O36,O36,F36*0.95),IF(E36=3,IF((F36*0.95)&gt;P36,P36,F36*0.95),IF(E36=2,IF((F36*0.95)&gt;Q36,Q36,F36*0.95),IF(B36&lt;0,0,IF((F36*0.95)&gt;B36,B36,F36*0.95)))))</f>
        <v>0</v>
      </c>
      <c r="H36" s="77"/>
      <c r="I36" s="82">
        <f>((G36+H36)/0.9)*0.1</f>
        <v>0</v>
      </c>
      <c r="J36" s="76"/>
      <c r="K36" s="80">
        <f>0.9*(F36-SUM(G36:J36))</f>
        <v>0</v>
      </c>
      <c r="M36" s="16">
        <f>IF((B36-G36)&lt;0,0,(B36-G36))</f>
        <v>0</v>
      </c>
      <c r="N36" s="21"/>
      <c r="O36" s="18">
        <f>B36+(3*B8)</f>
        <v>450000</v>
      </c>
      <c r="P36" s="18">
        <f>B36+(2*B8)</f>
        <v>300000</v>
      </c>
      <c r="Q36" s="18">
        <f>B36+B8</f>
        <v>150000</v>
      </c>
    </row>
    <row r="37" spans="1:17" ht="12.75">
      <c r="A37" s="117"/>
      <c r="B37" s="122"/>
      <c r="C37" s="68"/>
      <c r="D37" s="69"/>
      <c r="E37" s="70"/>
      <c r="F37" s="75"/>
      <c r="G37" s="19">
        <f>IF(E37=4,IF((F37*0.95)&gt;O37,O37,F37*0.95),IF(E37=3,IF((F37*0.95)&gt;P37,P37,F37*0.95),IF(E37=2,IF((F37*0.95)&gt;Q37,Q37,F37*0.95),IF((F37*0.95)&gt;M36,M36,F37*0.95))))</f>
        <v>0</v>
      </c>
      <c r="H37" s="78"/>
      <c r="I37" s="82">
        <f>((G37+H37)/0.9)*0.1</f>
        <v>0</v>
      </c>
      <c r="J37" s="76"/>
      <c r="K37" s="80">
        <f>0.9*(F37-SUM(G37:J37))</f>
        <v>0</v>
      </c>
      <c r="M37" s="20">
        <f>IF((M36-G37)&lt;0,0,(M36-G37))</f>
        <v>0</v>
      </c>
      <c r="N37" s="21"/>
      <c r="O37" s="18">
        <f>M36+(3*B8)</f>
        <v>450000</v>
      </c>
      <c r="P37" s="18">
        <f>M36+(2*B8)</f>
        <v>300000</v>
      </c>
      <c r="Q37" s="18">
        <f>M36+B8</f>
        <v>150000</v>
      </c>
    </row>
    <row r="38" spans="1:17" ht="12.75">
      <c r="A38" s="117"/>
      <c r="B38" s="122"/>
      <c r="C38" s="68"/>
      <c r="D38" s="69"/>
      <c r="E38" s="70"/>
      <c r="F38" s="75"/>
      <c r="G38" s="19">
        <f>IF(E38=4,IF((F38*0.95)&gt;O38,O38,F38*0.95),IF(E38=3,IF((F38*0.95)&gt;P38,P38,F38*0.95),IF(E38=2,IF((F38*0.95)&gt;Q38,Q38,F38*0.95),IF((F38*0.95)&gt;M37,M37,F38*0.95))))</f>
        <v>0</v>
      </c>
      <c r="H38" s="78"/>
      <c r="I38" s="82">
        <f>((G38+H38)/0.9)*0.1</f>
        <v>0</v>
      </c>
      <c r="J38" s="76"/>
      <c r="K38" s="80">
        <f>0.9*(F38-SUM(G38:J38))</f>
        <v>0</v>
      </c>
      <c r="M38" s="20">
        <f>IF((M37-G38)&lt;0,0,(M37-G38))</f>
        <v>0</v>
      </c>
      <c r="N38" s="21"/>
      <c r="O38" s="18">
        <f>M37+(3*B8)</f>
        <v>450000</v>
      </c>
      <c r="P38" s="18">
        <f>M37+(2*B8)</f>
        <v>300000</v>
      </c>
      <c r="Q38" s="18">
        <f>M37+B8</f>
        <v>150000</v>
      </c>
    </row>
    <row r="39" spans="1:17" ht="12.75">
      <c r="A39" s="117"/>
      <c r="B39" s="122"/>
      <c r="C39" s="68"/>
      <c r="D39" s="69"/>
      <c r="E39" s="70"/>
      <c r="F39" s="75"/>
      <c r="G39" s="19">
        <f>IF(E39=4,IF((F39*0.95)&gt;O39,O39,F39*0.95),IF(E39=3,IF((F39*0.95)&gt;P39,P39,F39*0.95),IF(E39=2,IF((F39*0.95)&gt;Q39,Q39,F39*0.95),IF((F39*0.95)&gt;M38,M38,F39*0.95))))</f>
        <v>0</v>
      </c>
      <c r="H39" s="78"/>
      <c r="I39" s="82">
        <f>((G39+H39)/0.9)*0.1</f>
        <v>0</v>
      </c>
      <c r="J39" s="76"/>
      <c r="K39" s="80">
        <f>0.9*(F39-SUM(G39:J39))</f>
        <v>0</v>
      </c>
      <c r="M39" s="20">
        <f>IF((M38-G39)&lt;0,0,(M38-G39))</f>
        <v>0</v>
      </c>
      <c r="N39" s="21"/>
      <c r="O39" s="18">
        <f>M38+(3*B8)</f>
        <v>450000</v>
      </c>
      <c r="P39" s="18">
        <f>M38+(2*B8)</f>
        <v>300000</v>
      </c>
      <c r="Q39" s="18">
        <f>M38+B8</f>
        <v>150000</v>
      </c>
    </row>
    <row r="40" spans="1:17" ht="13.5" thickBot="1">
      <c r="A40" s="118"/>
      <c r="B40" s="123"/>
      <c r="C40" s="73"/>
      <c r="D40" s="69"/>
      <c r="E40" s="74"/>
      <c r="F40" s="75"/>
      <c r="G40" s="22">
        <f>IF(E40=4,IF((F40*0.95)&gt;O40,O40,F40*0.95),IF(E40=3,IF((F40*0.95)&gt;P40,P40,F40*0.95),IF(E40=2,IF((F40*0.95)&gt;Q40,Q40,F40*0.95),IF((F40*0.95)&gt;M39,M39,F40*0.95))))</f>
        <v>0</v>
      </c>
      <c r="H40" s="78"/>
      <c r="I40" s="82">
        <f>((G40+H40)/0.9)*0.1</f>
        <v>0</v>
      </c>
      <c r="J40" s="76"/>
      <c r="K40" s="80">
        <f>0.9*(F40-SUM(G40:J40))</f>
        <v>0</v>
      </c>
      <c r="M40" s="20">
        <f>IF((M39-G40)&lt;0,0,(M39-G40))</f>
        <v>0</v>
      </c>
      <c r="N40" s="21"/>
      <c r="O40" s="18">
        <f>M39+(3*B8)</f>
        <v>450000</v>
      </c>
      <c r="P40" s="18">
        <f>M39+(2*B8)</f>
        <v>300000</v>
      </c>
      <c r="Q40" s="18">
        <f>M39+B8</f>
        <v>150000</v>
      </c>
    </row>
    <row r="41" spans="1:11" s="33" customFormat="1" ht="13.5" customHeight="1" thickBot="1">
      <c r="A41" s="23"/>
      <c r="B41" s="23"/>
      <c r="C41" s="23"/>
      <c r="D41" s="23"/>
      <c r="E41" s="26" t="str">
        <f>CONCATENATE(J2+4," Annual Subtotals:")</f>
        <v>2019 Annual Subtotals:</v>
      </c>
      <c r="F41" s="29">
        <f>SUM(F36:F40)</f>
        <v>0</v>
      </c>
      <c r="G41" s="29">
        <f>SUM(G36:G40)</f>
        <v>0</v>
      </c>
      <c r="H41" s="29">
        <f>SUM(H36:H40)</f>
        <v>0</v>
      </c>
      <c r="I41" s="29">
        <f>SUM(I36:I40)</f>
        <v>0</v>
      </c>
      <c r="J41" s="30"/>
      <c r="K41" s="30"/>
    </row>
    <row r="42" spans="5:11" ht="6" customHeight="1" thickBot="1">
      <c r="E42" s="36"/>
      <c r="F42" s="37"/>
      <c r="G42" s="38"/>
      <c r="H42" s="38"/>
      <c r="I42" s="38"/>
      <c r="J42" s="37"/>
      <c r="K42" s="37"/>
    </row>
    <row r="43" spans="1:11" ht="13.5" customHeight="1" thickBot="1">
      <c r="A43" s="144" t="s">
        <v>14</v>
      </c>
      <c r="B43" s="144"/>
      <c r="C43" s="144"/>
      <c r="D43" s="144"/>
      <c r="E43" s="145"/>
      <c r="F43" s="39">
        <f aca="true" t="shared" si="0" ref="F43:K43">F17+F23+F29+F35+F41</f>
        <v>0</v>
      </c>
      <c r="G43" s="39">
        <f t="shared" si="0"/>
        <v>0</v>
      </c>
      <c r="H43" s="39">
        <f t="shared" si="0"/>
        <v>0</v>
      </c>
      <c r="I43" s="39">
        <f t="shared" si="0"/>
        <v>0</v>
      </c>
      <c r="J43" s="39">
        <f t="shared" si="0"/>
        <v>0</v>
      </c>
      <c r="K43" s="40">
        <f t="shared" si="0"/>
        <v>0</v>
      </c>
    </row>
    <row r="46" spans="2:3" ht="12.75">
      <c r="B46" s="41"/>
      <c r="C46" s="42"/>
    </row>
  </sheetData>
  <sheetProtection/>
  <mergeCells count="25">
    <mergeCell ref="O10:Q10"/>
    <mergeCell ref="M4:Q8"/>
    <mergeCell ref="A43:E43"/>
    <mergeCell ref="A36:A40"/>
    <mergeCell ref="B36:B40"/>
    <mergeCell ref="A30:A34"/>
    <mergeCell ref="A18:A22"/>
    <mergeCell ref="B24:B28"/>
    <mergeCell ref="A12:A16"/>
    <mergeCell ref="B18:B22"/>
    <mergeCell ref="A24:A28"/>
    <mergeCell ref="M10:M11"/>
    <mergeCell ref="B30:B34"/>
    <mergeCell ref="B12:B16"/>
    <mergeCell ref="C10:C11"/>
    <mergeCell ref="D10:D11"/>
    <mergeCell ref="B10:B11"/>
    <mergeCell ref="A3:D3"/>
    <mergeCell ref="E3:J3"/>
    <mergeCell ref="K10:K11"/>
    <mergeCell ref="G10:J10"/>
    <mergeCell ref="E10:E11"/>
    <mergeCell ref="F10:F11"/>
    <mergeCell ref="A10:A11"/>
    <mergeCell ref="E4:J4"/>
  </mergeCells>
  <conditionalFormatting sqref="I12:I13 I19:I20 I24 I27:I28 I30:I32 I34 I37:I40">
    <cfRule type="expression" priority="1" dxfId="8" stopIfTrue="1">
      <formula>E12&gt;1</formula>
    </cfRule>
    <cfRule type="expression" priority="2" dxfId="9" stopIfTrue="1">
      <formula>K12&gt;0.5</formula>
    </cfRule>
  </conditionalFormatting>
  <conditionalFormatting sqref="I14:I15 I18 I21:I22 I25 I36">
    <cfRule type="expression" priority="3" dxfId="8" stopIfTrue="1">
      <formula>E14&gt;1</formula>
    </cfRule>
    <cfRule type="expression" priority="4" dxfId="10" stopIfTrue="1">
      <formula>K14&gt;0.5</formula>
    </cfRule>
  </conditionalFormatting>
  <conditionalFormatting sqref="I16">
    <cfRule type="expression" priority="5" dxfId="11" stopIfTrue="1">
      <formula>E16&gt;1</formula>
    </cfRule>
    <cfRule type="expression" priority="6" dxfId="10" stopIfTrue="1">
      <formula>K16&gt;0.5</formula>
    </cfRule>
  </conditionalFormatting>
  <conditionalFormatting sqref="I26 I33">
    <cfRule type="expression" priority="7" dxfId="11" stopIfTrue="1">
      <formula>E26&gt;1</formula>
    </cfRule>
    <cfRule type="expression" priority="8" dxfId="9" stopIfTrue="1">
      <formula>K26&gt;0.5</formula>
    </cfRule>
  </conditionalFormatting>
  <printOptions horizontalCentered="1"/>
  <pageMargins left="0.15" right="0.15" top="0.25" bottom="0.25" header="0" footer="0"/>
  <pageSetup fitToHeight="1" fitToWidth="1" horizontalDpi="600" verticalDpi="600" orientation="landscape" scale="91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630G</dc:creator>
  <cp:keywords/>
  <dc:description/>
  <cp:lastModifiedBy>D8833</cp:lastModifiedBy>
  <cp:lastPrinted>2010-09-17T13:01:07Z</cp:lastPrinted>
  <dcterms:created xsi:type="dcterms:W3CDTF">2006-10-20T16:19:36Z</dcterms:created>
  <dcterms:modified xsi:type="dcterms:W3CDTF">2014-07-22T19:19:04Z</dcterms:modified>
  <cp:category/>
  <cp:version/>
  <cp:contentType/>
  <cp:contentStatus/>
</cp:coreProperties>
</file>